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<sst xmlns="http://schemas.openxmlformats.org/spreadsheetml/2006/main" count="209" uniqueCount="55">
  <si>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</si>
  <si>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</si>
  <si>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</si>
  <si>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</si>
  <si>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</si>
  <si>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</si>
  <si>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</si>
  <si>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</si>
  <si>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</si>
  <si>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</si>
  <si>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</si>
  <si>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</si>
  <si>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</si>
  <si>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</si>
  <si>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</si>
  <si>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</si>
  <si>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</si>
  <si>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</si>
  <si>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</si>
  <si>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</si>
  <si>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</si>
  <si>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</si>
  <si>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</si>
  <si>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</si>
  <si>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</si>
  <si>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ул. Шабалина А.О., 11</t>
  </si>
  <si>
    <t>ул. Урицкого, 26</t>
  </si>
  <si>
    <t>ул. Урицкого, 32, корп. 1</t>
  </si>
  <si>
    <t>ул. Володарского, 76</t>
  </si>
  <si>
    <t>ул. Г. Суфтина, 15</t>
  </si>
  <si>
    <t>ул. Володарского, 53</t>
  </si>
  <si>
    <t>ул. Г.Суфтина, 11</t>
  </si>
  <si>
    <t>пр. Московский, 19</t>
  </si>
  <si>
    <t>ул. П.Усова,  15</t>
  </si>
  <si>
    <t>ул. П.Усова,  21</t>
  </si>
  <si>
    <t>ул. П.Усова,  27</t>
  </si>
  <si>
    <t>ул. П.Усова,  41</t>
  </si>
  <si>
    <t>ул. Володарского, 69</t>
  </si>
  <si>
    <t>пр. Советских космонавтов, 83</t>
  </si>
  <si>
    <t>ул. Нагорная, 39</t>
  </si>
  <si>
    <t>ул. Нагорная, 55</t>
  </si>
  <si>
    <t>ул. Нагорная, 55, корп. 1</t>
  </si>
  <si>
    <t>ул. Нагорная, 38</t>
  </si>
  <si>
    <t>ул. Нагорная, 40</t>
  </si>
  <si>
    <t>ул. Стрелковая, 8-й проезд, 14</t>
  </si>
  <si>
    <t>ул. П.Усова, 31 корп.1</t>
  </si>
  <si>
    <t>пр. Ленинградский, 28</t>
  </si>
  <si>
    <t>ул. Г.Суфтина, 27</t>
  </si>
  <si>
    <t>деревянные благоустроенные жилые дома без газоснабжения</t>
  </si>
  <si>
    <t>деревянные благоустроенные жилые дома с газоснабжением</t>
  </si>
  <si>
    <t>деревянные  жилые дома благоустроенные без центрального отопления с газоснабжением</t>
  </si>
  <si>
    <t>деревянные дома без центр отопл и газоснабжения</t>
  </si>
  <si>
    <t>дерев дома неблагоустроенные без цент отопл и канализации с газоснабжением</t>
  </si>
  <si>
    <t>деревянные  жилые дома признанными аварийными или непригодными для проживания согласно МВК</t>
  </si>
  <si>
    <t>Лот № 1 Ломоносовский  территориальный округ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</si>
</sst>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4" fontId="5" fillId="33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K16" sqref="K16"/>
    </sheetView>
  </sheetViews>
  <sheetFormatPr defaultColWidth="9.00390625" defaultRowHeight="12.75"/>
  <cols>
    <col min="1" max="1" width="22.375" style="6" customWidth="1"/>
    <col min="2" max="2" width="49.25390625" style="6" customWidth="1"/>
    <col min="3" max="3" width="12.125" style="23" customWidth="1"/>
    <col min="4" max="13" width="10.25390625" style="23" customWidth="1"/>
    <col min="14" max="14" width="12.25390625" style="23" customWidth="1"/>
    <col min="15" max="25" width="10.25390625" style="23" customWidth="1"/>
    <col min="26" max="26" width="11.875" style="23" customWidth="1"/>
    <col min="27" max="16384" width="9.125" style="6" customWidth="1"/>
  </cols>
  <sheetData>
    <row r="1" spans="2:25" ht="15.75">
      <c r="B1" s="4"/>
      <c r="C1" s="21" t="s">
        <v>9</v>
      </c>
      <c r="D1" s="21"/>
      <c r="E1" s="21"/>
      <c r="F1" s="22"/>
      <c r="G1" s="22"/>
      <c r="H1" s="21"/>
      <c r="I1" s="21"/>
      <c r="J1" s="22"/>
      <c r="K1" s="22"/>
      <c r="L1" s="21"/>
      <c r="M1" s="21"/>
      <c r="N1" s="22"/>
      <c r="O1" s="21"/>
      <c r="P1" s="21"/>
      <c r="Q1" s="22"/>
      <c r="R1" s="22"/>
      <c r="S1" s="21"/>
      <c r="T1" s="22"/>
      <c r="U1" s="21"/>
      <c r="V1" s="22"/>
      <c r="W1" s="22"/>
      <c r="X1" s="22"/>
      <c r="Y1" s="22"/>
    </row>
    <row r="2" spans="2:25" ht="15.75">
      <c r="B2" s="3"/>
      <c r="C2" s="24" t="s">
        <v>10</v>
      </c>
      <c r="D2" s="24"/>
      <c r="E2" s="24"/>
      <c r="F2" s="22"/>
      <c r="G2" s="22"/>
      <c r="H2" s="24"/>
      <c r="I2" s="24"/>
      <c r="J2" s="22"/>
      <c r="K2" s="22"/>
      <c r="L2" s="24"/>
      <c r="M2" s="24"/>
      <c r="N2" s="22"/>
      <c r="O2" s="24"/>
      <c r="P2" s="24"/>
      <c r="Q2" s="22"/>
      <c r="R2" s="22"/>
      <c r="S2" s="24"/>
      <c r="T2" s="22"/>
      <c r="U2" s="24"/>
      <c r="V2" s="22"/>
      <c r="W2" s="22"/>
      <c r="X2" s="22"/>
      <c r="Y2" s="22"/>
    </row>
    <row r="3" spans="2:25" ht="15.75">
      <c r="B3" s="3"/>
      <c r="C3" s="24" t="s">
        <v>11</v>
      </c>
      <c r="D3" s="24"/>
      <c r="E3" s="24"/>
      <c r="F3" s="22"/>
      <c r="G3" s="22"/>
      <c r="H3" s="24"/>
      <c r="I3" s="24"/>
      <c r="J3" s="22"/>
      <c r="K3" s="22"/>
      <c r="L3" s="24"/>
      <c r="M3" s="24"/>
      <c r="N3" s="22"/>
      <c r="O3" s="24"/>
      <c r="P3" s="24"/>
      <c r="Q3" s="22"/>
      <c r="R3" s="22"/>
      <c r="S3" s="24"/>
      <c r="T3" s="22"/>
      <c r="U3" s="24"/>
      <c r="V3" s="22"/>
      <c r="W3" s="22"/>
      <c r="X3" s="22"/>
      <c r="Y3" s="22"/>
    </row>
    <row r="4" spans="1:21" ht="14.25" customHeight="1">
      <c r="A4" s="7"/>
      <c r="B4" s="2"/>
      <c r="C4" s="25"/>
      <c r="D4" s="25"/>
      <c r="E4" s="25"/>
      <c r="H4" s="25"/>
      <c r="I4" s="25"/>
      <c r="L4" s="25"/>
      <c r="M4" s="25"/>
      <c r="O4" s="25"/>
      <c r="P4" s="25"/>
      <c r="S4" s="25"/>
      <c r="U4" s="25"/>
    </row>
    <row r="5" spans="1:26" s="8" customFormat="1" ht="30.75" customHeight="1">
      <c r="A5" s="67" t="s">
        <v>12</v>
      </c>
      <c r="B5" s="6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" ht="18.75" customHeight="1">
      <c r="A6" s="69" t="s">
        <v>54</v>
      </c>
      <c r="B6" s="70"/>
    </row>
    <row r="7" spans="1:26" s="9" customFormat="1" ht="82.5" customHeight="1">
      <c r="A7" s="71" t="s">
        <v>7</v>
      </c>
      <c r="B7" s="71" t="s">
        <v>8</v>
      </c>
      <c r="C7" s="27" t="s">
        <v>48</v>
      </c>
      <c r="D7" s="72" t="s">
        <v>49</v>
      </c>
      <c r="E7" s="73"/>
      <c r="F7" s="73"/>
      <c r="G7" s="73"/>
      <c r="H7" s="74"/>
      <c r="I7" s="57" t="s">
        <v>50</v>
      </c>
      <c r="J7" s="58"/>
      <c r="K7" s="58"/>
      <c r="L7" s="58"/>
      <c r="M7" s="59"/>
      <c r="N7" s="28" t="s">
        <v>51</v>
      </c>
      <c r="O7" s="57" t="s">
        <v>52</v>
      </c>
      <c r="P7" s="58"/>
      <c r="Q7" s="58"/>
      <c r="R7" s="58"/>
      <c r="S7" s="58"/>
      <c r="T7" s="59"/>
      <c r="U7" s="57" t="s">
        <v>53</v>
      </c>
      <c r="V7" s="58"/>
      <c r="W7" s="58"/>
      <c r="X7" s="58"/>
      <c r="Y7" s="59"/>
      <c r="Z7" s="29"/>
    </row>
    <row r="8" spans="1:26" s="20" customFormat="1" ht="48">
      <c r="A8" s="71"/>
      <c r="B8" s="71"/>
      <c r="C8" s="30" t="s">
        <v>25</v>
      </c>
      <c r="D8" s="30" t="s">
        <v>26</v>
      </c>
      <c r="E8" s="30" t="s">
        <v>28</v>
      </c>
      <c r="F8" s="30" t="s">
        <v>29</v>
      </c>
      <c r="G8" s="30" t="s">
        <v>30</v>
      </c>
      <c r="H8" s="30" t="s">
        <v>31</v>
      </c>
      <c r="I8" s="30" t="s">
        <v>32</v>
      </c>
      <c r="J8" s="30" t="s">
        <v>33</v>
      </c>
      <c r="K8" s="30" t="s">
        <v>34</v>
      </c>
      <c r="L8" s="30" t="s">
        <v>35</v>
      </c>
      <c r="M8" s="30" t="s">
        <v>36</v>
      </c>
      <c r="N8" s="30" t="s">
        <v>38</v>
      </c>
      <c r="O8" s="30" t="s">
        <v>39</v>
      </c>
      <c r="P8" s="30" t="s">
        <v>40</v>
      </c>
      <c r="Q8" s="30" t="s">
        <v>41</v>
      </c>
      <c r="R8" s="30" t="s">
        <v>42</v>
      </c>
      <c r="S8" s="30" t="s">
        <v>43</v>
      </c>
      <c r="T8" s="30" t="s">
        <v>44</v>
      </c>
      <c r="U8" s="30" t="s">
        <v>45</v>
      </c>
      <c r="V8" s="30" t="s">
        <v>46</v>
      </c>
      <c r="W8" s="30" t="s">
        <v>47</v>
      </c>
      <c r="X8" s="30" t="s">
        <v>37</v>
      </c>
      <c r="Y8" s="30" t="s">
        <v>27</v>
      </c>
      <c r="Z8" s="31"/>
    </row>
    <row r="9" spans="1:25" ht="14.25" customHeight="1">
      <c r="A9" s="1"/>
      <c r="B9" s="1"/>
      <c r="C9" s="32"/>
      <c r="D9" s="32"/>
      <c r="E9" s="33"/>
      <c r="F9" s="32"/>
      <c r="G9" s="33"/>
      <c r="H9" s="32"/>
      <c r="I9" s="33"/>
      <c r="J9" s="32"/>
      <c r="K9" s="33"/>
      <c r="L9" s="32"/>
      <c r="M9" s="33"/>
      <c r="N9" s="33"/>
      <c r="O9" s="32"/>
      <c r="P9" s="33"/>
      <c r="Q9" s="32"/>
      <c r="R9" s="33"/>
      <c r="S9" s="32"/>
      <c r="T9" s="33"/>
      <c r="U9" s="33"/>
      <c r="V9" s="32"/>
      <c r="W9" s="33"/>
      <c r="X9" s="32"/>
      <c r="Y9" s="33"/>
    </row>
    <row r="10" spans="1:25" ht="14.25" customHeight="1">
      <c r="A10" s="1"/>
      <c r="B10" s="1" t="s">
        <v>13</v>
      </c>
      <c r="C10" s="34">
        <v>466.4</v>
      </c>
      <c r="D10" s="34">
        <v>598.7</v>
      </c>
      <c r="E10" s="34">
        <v>475.5</v>
      </c>
      <c r="F10" s="34">
        <v>587.1</v>
      </c>
      <c r="G10" s="34">
        <v>340.4</v>
      </c>
      <c r="H10" s="34">
        <v>559.2</v>
      </c>
      <c r="I10" s="34">
        <v>416.7</v>
      </c>
      <c r="J10" s="34">
        <v>326.6</v>
      </c>
      <c r="K10" s="34">
        <v>401.3</v>
      </c>
      <c r="L10" s="34">
        <v>324</v>
      </c>
      <c r="M10" s="34">
        <v>518.9</v>
      </c>
      <c r="N10" s="34">
        <v>425.2</v>
      </c>
      <c r="O10" s="34">
        <v>159.2</v>
      </c>
      <c r="P10" s="34">
        <v>89.3</v>
      </c>
      <c r="Q10" s="34">
        <v>93.3</v>
      </c>
      <c r="R10" s="34">
        <v>228.4</v>
      </c>
      <c r="S10" s="34">
        <v>100.5</v>
      </c>
      <c r="T10" s="34">
        <v>102.6</v>
      </c>
      <c r="U10" s="34">
        <v>484.3</v>
      </c>
      <c r="V10" s="34">
        <v>580.7</v>
      </c>
      <c r="W10" s="34">
        <v>509.7</v>
      </c>
      <c r="X10" s="34">
        <v>384.4</v>
      </c>
      <c r="Y10" s="34">
        <v>445.6</v>
      </c>
    </row>
    <row r="11" spans="1:25" ht="14.25" customHeight="1" thickBot="1">
      <c r="A11" s="1"/>
      <c r="B11" s="5" t="s">
        <v>14</v>
      </c>
      <c r="C11" s="34">
        <v>466.4</v>
      </c>
      <c r="D11" s="34">
        <v>598.7</v>
      </c>
      <c r="E11" s="34">
        <v>475.5</v>
      </c>
      <c r="F11" s="34">
        <v>587.1</v>
      </c>
      <c r="G11" s="34">
        <v>340.4</v>
      </c>
      <c r="H11" s="34">
        <v>559.2</v>
      </c>
      <c r="I11" s="34">
        <v>416.7</v>
      </c>
      <c r="J11" s="34">
        <v>326.6</v>
      </c>
      <c r="K11" s="34">
        <v>401.3</v>
      </c>
      <c r="L11" s="34">
        <v>324</v>
      </c>
      <c r="M11" s="34">
        <v>518.9</v>
      </c>
      <c r="N11" s="34">
        <v>425.2</v>
      </c>
      <c r="O11" s="34">
        <v>159.2</v>
      </c>
      <c r="P11" s="34">
        <v>89.3</v>
      </c>
      <c r="Q11" s="34">
        <v>93.3</v>
      </c>
      <c r="R11" s="34">
        <v>228.4</v>
      </c>
      <c r="S11" s="34">
        <v>100.5</v>
      </c>
      <c r="T11" s="34">
        <v>102.6</v>
      </c>
      <c r="U11" s="34">
        <v>484.3</v>
      </c>
      <c r="V11" s="34">
        <v>580.7</v>
      </c>
      <c r="W11" s="34">
        <v>509.7</v>
      </c>
      <c r="X11" s="34">
        <v>384.4</v>
      </c>
      <c r="Y11" s="34">
        <v>445.6</v>
      </c>
    </row>
    <row r="12" spans="1:25" ht="13.5" customHeight="1" thickTop="1">
      <c r="A12" s="60" t="s">
        <v>6</v>
      </c>
      <c r="B12" s="15" t="s">
        <v>3</v>
      </c>
      <c r="C12" s="35">
        <f aca="true" t="shared" si="0" ref="C12:L12">C11*45%/100</f>
        <v>2.0987999999999998</v>
      </c>
      <c r="D12" s="35">
        <f t="shared" si="0"/>
        <v>2.69415</v>
      </c>
      <c r="E12" s="35">
        <f t="shared" si="0"/>
        <v>2.13975</v>
      </c>
      <c r="F12" s="35">
        <f t="shared" si="0"/>
        <v>2.64195</v>
      </c>
      <c r="G12" s="35">
        <f t="shared" si="0"/>
        <v>1.5318</v>
      </c>
      <c r="H12" s="35">
        <f t="shared" si="0"/>
        <v>2.5164</v>
      </c>
      <c r="I12" s="35">
        <f t="shared" si="0"/>
        <v>1.8751499999999999</v>
      </c>
      <c r="J12" s="35">
        <f t="shared" si="0"/>
        <v>1.4697000000000002</v>
      </c>
      <c r="K12" s="35">
        <f t="shared" si="0"/>
        <v>1.8058500000000002</v>
      </c>
      <c r="L12" s="35">
        <f t="shared" si="0"/>
        <v>1.4580000000000002</v>
      </c>
      <c r="M12" s="35">
        <f aca="true" t="shared" si="1" ref="M12:W12">M11*45%/100</f>
        <v>2.33505</v>
      </c>
      <c r="N12" s="35">
        <f t="shared" si="1"/>
        <v>1.9134</v>
      </c>
      <c r="O12" s="35">
        <f t="shared" si="1"/>
        <v>0.7164</v>
      </c>
      <c r="P12" s="35">
        <f t="shared" si="1"/>
        <v>0.40185000000000004</v>
      </c>
      <c r="Q12" s="35">
        <f t="shared" si="1"/>
        <v>0.41985</v>
      </c>
      <c r="R12" s="35">
        <f t="shared" si="1"/>
        <v>1.0278</v>
      </c>
      <c r="S12" s="35">
        <f t="shared" si="1"/>
        <v>0.45225000000000004</v>
      </c>
      <c r="T12" s="35">
        <f t="shared" si="1"/>
        <v>0.4617</v>
      </c>
      <c r="U12" s="35">
        <f t="shared" si="1"/>
        <v>2.17935</v>
      </c>
      <c r="V12" s="35">
        <f t="shared" si="1"/>
        <v>2.6131500000000005</v>
      </c>
      <c r="W12" s="35">
        <f t="shared" si="1"/>
        <v>2.29365</v>
      </c>
      <c r="X12" s="35">
        <f>X11*45%/100</f>
        <v>1.7298</v>
      </c>
      <c r="Y12" s="35">
        <f>Y11*45%/100</f>
        <v>2.0052000000000003</v>
      </c>
    </row>
    <row r="13" spans="1:26" s="8" customFormat="1" ht="16.5" customHeight="1">
      <c r="A13" s="61"/>
      <c r="B13" s="12" t="s">
        <v>17</v>
      </c>
      <c r="C13" s="36">
        <f aca="true" t="shared" si="2" ref="C13:H13">1007.68*C12</f>
        <v>2114.9187839999995</v>
      </c>
      <c r="D13" s="36">
        <f t="shared" si="2"/>
        <v>2714.8410719999997</v>
      </c>
      <c r="E13" s="36">
        <f t="shared" si="2"/>
        <v>2156.1832799999997</v>
      </c>
      <c r="F13" s="36">
        <f t="shared" si="2"/>
        <v>2662.240176</v>
      </c>
      <c r="G13" s="36">
        <f t="shared" si="2"/>
        <v>1543.564224</v>
      </c>
      <c r="H13" s="36">
        <f t="shared" si="2"/>
        <v>2535.725952</v>
      </c>
      <c r="I13" s="36">
        <f aca="true" t="shared" si="3" ref="I13:W13">1007.68*I12</f>
        <v>1889.5511519999998</v>
      </c>
      <c r="J13" s="36">
        <f t="shared" si="3"/>
        <v>1480.9872960000002</v>
      </c>
      <c r="K13" s="36">
        <f t="shared" si="3"/>
        <v>1819.718928</v>
      </c>
      <c r="L13" s="36">
        <f t="shared" si="3"/>
        <v>1469.1974400000001</v>
      </c>
      <c r="M13" s="36">
        <f t="shared" si="3"/>
        <v>2352.9831839999997</v>
      </c>
      <c r="N13" s="36">
        <f t="shared" si="3"/>
        <v>1928.0949119999998</v>
      </c>
      <c r="O13" s="36">
        <f t="shared" si="3"/>
        <v>721.901952</v>
      </c>
      <c r="P13" s="36">
        <f t="shared" si="3"/>
        <v>404.936208</v>
      </c>
      <c r="Q13" s="36">
        <f t="shared" si="3"/>
        <v>423.07444799999996</v>
      </c>
      <c r="R13" s="36">
        <f t="shared" si="3"/>
        <v>1035.693504</v>
      </c>
      <c r="S13" s="36">
        <f t="shared" si="3"/>
        <v>455.72328000000005</v>
      </c>
      <c r="T13" s="36">
        <f t="shared" si="3"/>
        <v>465.245856</v>
      </c>
      <c r="U13" s="36">
        <f t="shared" si="3"/>
        <v>2196.087408</v>
      </c>
      <c r="V13" s="36">
        <f t="shared" si="3"/>
        <v>2633.2189920000005</v>
      </c>
      <c r="W13" s="36">
        <f t="shared" si="3"/>
        <v>2311.2652319999997</v>
      </c>
      <c r="X13" s="36">
        <f>1007.68*X12</f>
        <v>1743.084864</v>
      </c>
      <c r="Y13" s="36">
        <f>1007.68*Y12</f>
        <v>2020.5999360000003</v>
      </c>
      <c r="Z13" s="26"/>
    </row>
    <row r="14" spans="1:25" ht="13.5" customHeight="1">
      <c r="A14" s="61"/>
      <c r="B14" s="12" t="s">
        <v>2</v>
      </c>
      <c r="C14" s="37">
        <f aca="true" t="shared" si="4" ref="C14:H14">C13/C10/12</f>
        <v>0.37787999999999994</v>
      </c>
      <c r="D14" s="37">
        <f t="shared" si="4"/>
        <v>0.37787999999999994</v>
      </c>
      <c r="E14" s="37">
        <f t="shared" si="4"/>
        <v>0.37787999999999994</v>
      </c>
      <c r="F14" s="37">
        <f t="shared" si="4"/>
        <v>0.37787999999999994</v>
      </c>
      <c r="G14" s="37">
        <f t="shared" si="4"/>
        <v>0.37788</v>
      </c>
      <c r="H14" s="37">
        <f t="shared" si="4"/>
        <v>0.37787999999999994</v>
      </c>
      <c r="I14" s="37">
        <f aca="true" t="shared" si="5" ref="I14:W14">I13/I10/12</f>
        <v>0.37788</v>
      </c>
      <c r="J14" s="37">
        <f t="shared" si="5"/>
        <v>0.37788000000000005</v>
      </c>
      <c r="K14" s="37">
        <f t="shared" si="5"/>
        <v>0.37788</v>
      </c>
      <c r="L14" s="37">
        <f t="shared" si="5"/>
        <v>0.37788000000000005</v>
      </c>
      <c r="M14" s="37">
        <f t="shared" si="5"/>
        <v>0.37788</v>
      </c>
      <c r="N14" s="37">
        <f t="shared" si="5"/>
        <v>0.37788</v>
      </c>
      <c r="O14" s="37">
        <f t="shared" si="5"/>
        <v>0.37788000000000005</v>
      </c>
      <c r="P14" s="37">
        <f t="shared" si="5"/>
        <v>0.37788000000000005</v>
      </c>
      <c r="Q14" s="37">
        <f t="shared" si="5"/>
        <v>0.37788</v>
      </c>
      <c r="R14" s="37">
        <f t="shared" si="5"/>
        <v>0.37788</v>
      </c>
      <c r="S14" s="37">
        <f t="shared" si="5"/>
        <v>0.37788000000000005</v>
      </c>
      <c r="T14" s="37">
        <f t="shared" si="5"/>
        <v>0.37788</v>
      </c>
      <c r="U14" s="37">
        <f t="shared" si="5"/>
        <v>0.37788</v>
      </c>
      <c r="V14" s="37">
        <f t="shared" si="5"/>
        <v>0.37788000000000005</v>
      </c>
      <c r="W14" s="37">
        <f t="shared" si="5"/>
        <v>0.37788</v>
      </c>
      <c r="X14" s="37">
        <f>X13/X10/12</f>
        <v>0.37788</v>
      </c>
      <c r="Y14" s="37">
        <f>Y13/Y10/12</f>
        <v>0.37788000000000005</v>
      </c>
    </row>
    <row r="15" spans="1:25" ht="15" customHeight="1" thickBot="1">
      <c r="A15" s="62"/>
      <c r="B15" s="16" t="s">
        <v>0</v>
      </c>
      <c r="C15" s="38" t="s">
        <v>18</v>
      </c>
      <c r="D15" s="38" t="s">
        <v>18</v>
      </c>
      <c r="E15" s="38" t="s">
        <v>18</v>
      </c>
      <c r="F15" s="38" t="s">
        <v>18</v>
      </c>
      <c r="G15" s="38" t="s">
        <v>18</v>
      </c>
      <c r="H15" s="38" t="s">
        <v>18</v>
      </c>
      <c r="I15" s="38" t="s">
        <v>18</v>
      </c>
      <c r="J15" s="38" t="s">
        <v>18</v>
      </c>
      <c r="K15" s="38" t="s">
        <v>18</v>
      </c>
      <c r="L15" s="38" t="s">
        <v>18</v>
      </c>
      <c r="M15" s="38" t="s">
        <v>18</v>
      </c>
      <c r="N15" s="38" t="s">
        <v>18</v>
      </c>
      <c r="O15" s="38" t="s">
        <v>18</v>
      </c>
      <c r="P15" s="38" t="s">
        <v>18</v>
      </c>
      <c r="Q15" s="38" t="s">
        <v>18</v>
      </c>
      <c r="R15" s="38" t="s">
        <v>18</v>
      </c>
      <c r="S15" s="38" t="s">
        <v>18</v>
      </c>
      <c r="T15" s="38" t="s">
        <v>18</v>
      </c>
      <c r="U15" s="38" t="s">
        <v>18</v>
      </c>
      <c r="V15" s="38" t="s">
        <v>18</v>
      </c>
      <c r="W15" s="38" t="s">
        <v>18</v>
      </c>
      <c r="X15" s="38" t="s">
        <v>18</v>
      </c>
      <c r="Y15" s="38" t="s">
        <v>18</v>
      </c>
    </row>
    <row r="16" spans="1:25" ht="13.5" thickTop="1">
      <c r="A16" s="63" t="s">
        <v>20</v>
      </c>
      <c r="B16" s="19" t="s">
        <v>4</v>
      </c>
      <c r="C16" s="39">
        <f aca="true" t="shared" si="6" ref="C16:H16">C11*10%/10</f>
        <v>4.664</v>
      </c>
      <c r="D16" s="40">
        <f t="shared" si="6"/>
        <v>5.987</v>
      </c>
      <c r="E16" s="39">
        <f t="shared" si="6"/>
        <v>4.755000000000001</v>
      </c>
      <c r="F16" s="40">
        <f t="shared" si="6"/>
        <v>5.871</v>
      </c>
      <c r="G16" s="40">
        <f t="shared" si="6"/>
        <v>3.404</v>
      </c>
      <c r="H16" s="39">
        <f t="shared" si="6"/>
        <v>5.5920000000000005</v>
      </c>
      <c r="I16" s="39">
        <f aca="true" t="shared" si="7" ref="I16:O16">I11*10%/10</f>
        <v>4.167</v>
      </c>
      <c r="J16" s="40">
        <f t="shared" si="7"/>
        <v>3.2660000000000005</v>
      </c>
      <c r="K16" s="40">
        <f t="shared" si="7"/>
        <v>4.013</v>
      </c>
      <c r="L16" s="39">
        <f t="shared" si="7"/>
        <v>3.2399999999999998</v>
      </c>
      <c r="M16" s="39">
        <f t="shared" si="7"/>
        <v>5.189</v>
      </c>
      <c r="N16" s="40">
        <f t="shared" si="7"/>
        <v>4.252000000000001</v>
      </c>
      <c r="O16" s="39">
        <f t="shared" si="7"/>
        <v>1.592</v>
      </c>
      <c r="P16" s="39">
        <f aca="true" t="shared" si="8" ref="P16:Y16">P11*10%/10</f>
        <v>0.893</v>
      </c>
      <c r="Q16" s="40">
        <f t="shared" si="8"/>
        <v>0.933</v>
      </c>
      <c r="R16" s="40">
        <f t="shared" si="8"/>
        <v>2.2840000000000003</v>
      </c>
      <c r="S16" s="39">
        <f t="shared" si="8"/>
        <v>1.0050000000000001</v>
      </c>
      <c r="T16" s="40">
        <f t="shared" si="8"/>
        <v>1.026</v>
      </c>
      <c r="U16" s="39">
        <f t="shared" si="8"/>
        <v>4.843000000000001</v>
      </c>
      <c r="V16" s="40">
        <f t="shared" si="8"/>
        <v>5.807</v>
      </c>
      <c r="W16" s="40">
        <f t="shared" si="8"/>
        <v>5.0969999999999995</v>
      </c>
      <c r="X16" s="40">
        <f t="shared" si="8"/>
        <v>3.844</v>
      </c>
      <c r="Y16" s="40">
        <f t="shared" si="8"/>
        <v>4.456</v>
      </c>
    </row>
    <row r="17" spans="1:25" ht="12.75" customHeight="1">
      <c r="A17" s="64"/>
      <c r="B17" s="14" t="s">
        <v>17</v>
      </c>
      <c r="C17" s="41">
        <f aca="true" t="shared" si="9" ref="C17:H17">2281.73*C16</f>
        <v>10641.98872</v>
      </c>
      <c r="D17" s="42">
        <f t="shared" si="9"/>
        <v>13660.71751</v>
      </c>
      <c r="E17" s="41">
        <f t="shared" si="9"/>
        <v>10849.626150000002</v>
      </c>
      <c r="F17" s="42">
        <f t="shared" si="9"/>
        <v>13396.036830000001</v>
      </c>
      <c r="G17" s="42">
        <f t="shared" si="9"/>
        <v>7767.00892</v>
      </c>
      <c r="H17" s="41">
        <f t="shared" si="9"/>
        <v>12759.43416</v>
      </c>
      <c r="I17" s="41">
        <f aca="true" t="shared" si="10" ref="I17:W17">2281.73*I16</f>
        <v>9507.96891</v>
      </c>
      <c r="J17" s="42">
        <f t="shared" si="10"/>
        <v>7452.130180000001</v>
      </c>
      <c r="K17" s="42">
        <f t="shared" si="10"/>
        <v>9156.58249</v>
      </c>
      <c r="L17" s="41">
        <f t="shared" si="10"/>
        <v>7392.8052</v>
      </c>
      <c r="M17" s="41">
        <f t="shared" si="10"/>
        <v>11839.89697</v>
      </c>
      <c r="N17" s="42">
        <f t="shared" si="10"/>
        <v>9701.915960000002</v>
      </c>
      <c r="O17" s="41">
        <f t="shared" si="10"/>
        <v>3632.51416</v>
      </c>
      <c r="P17" s="41">
        <f t="shared" si="10"/>
        <v>2037.58489</v>
      </c>
      <c r="Q17" s="42">
        <f t="shared" si="10"/>
        <v>2128.8540900000003</v>
      </c>
      <c r="R17" s="42">
        <f t="shared" si="10"/>
        <v>5211.471320000001</v>
      </c>
      <c r="S17" s="41">
        <f t="shared" si="10"/>
        <v>2293.1386500000003</v>
      </c>
      <c r="T17" s="42">
        <f t="shared" si="10"/>
        <v>2341.05498</v>
      </c>
      <c r="U17" s="41">
        <f t="shared" si="10"/>
        <v>11050.418390000003</v>
      </c>
      <c r="V17" s="42">
        <f t="shared" si="10"/>
        <v>13250.00611</v>
      </c>
      <c r="W17" s="42">
        <f t="shared" si="10"/>
        <v>11629.977809999998</v>
      </c>
      <c r="X17" s="42">
        <f>2281.73*X16</f>
        <v>8770.97012</v>
      </c>
      <c r="Y17" s="42">
        <f>2281.73*Y16</f>
        <v>10167.38888</v>
      </c>
    </row>
    <row r="18" spans="1:25" ht="15.75" customHeight="1">
      <c r="A18" s="64"/>
      <c r="B18" s="14" t="s">
        <v>2</v>
      </c>
      <c r="C18" s="41">
        <f aca="true" t="shared" si="11" ref="C18:W18">C17/C10/12</f>
        <v>1.9014416666666667</v>
      </c>
      <c r="D18" s="42">
        <f t="shared" si="11"/>
        <v>1.9014416666666667</v>
      </c>
      <c r="E18" s="41">
        <f t="shared" si="11"/>
        <v>1.901441666666667</v>
      </c>
      <c r="F18" s="42">
        <f t="shared" si="11"/>
        <v>1.9014416666666667</v>
      </c>
      <c r="G18" s="42">
        <f t="shared" si="11"/>
        <v>1.901441666666667</v>
      </c>
      <c r="H18" s="41">
        <f t="shared" si="11"/>
        <v>1.9014416666666667</v>
      </c>
      <c r="I18" s="41">
        <f t="shared" si="11"/>
        <v>1.9014416666666667</v>
      </c>
      <c r="J18" s="42">
        <f t="shared" si="11"/>
        <v>1.901441666666667</v>
      </c>
      <c r="K18" s="42">
        <f t="shared" si="11"/>
        <v>1.9014416666666667</v>
      </c>
      <c r="L18" s="41">
        <f t="shared" si="11"/>
        <v>1.9014416666666667</v>
      </c>
      <c r="M18" s="41">
        <f t="shared" si="11"/>
        <v>1.9014416666666667</v>
      </c>
      <c r="N18" s="42">
        <f t="shared" si="11"/>
        <v>1.9014416666666671</v>
      </c>
      <c r="O18" s="41">
        <f t="shared" si="11"/>
        <v>1.901441666666667</v>
      </c>
      <c r="P18" s="41">
        <f t="shared" si="11"/>
        <v>1.901441666666667</v>
      </c>
      <c r="Q18" s="42">
        <f t="shared" si="11"/>
        <v>1.901441666666667</v>
      </c>
      <c r="R18" s="42">
        <f t="shared" si="11"/>
        <v>1.901441666666667</v>
      </c>
      <c r="S18" s="41">
        <f t="shared" si="11"/>
        <v>1.901441666666667</v>
      </c>
      <c r="T18" s="42">
        <f t="shared" si="11"/>
        <v>1.9014416666666667</v>
      </c>
      <c r="U18" s="41">
        <f t="shared" si="11"/>
        <v>1.901441666666667</v>
      </c>
      <c r="V18" s="42">
        <f t="shared" si="11"/>
        <v>1.9014416666666667</v>
      </c>
      <c r="W18" s="42">
        <f t="shared" si="11"/>
        <v>1.9014416666666663</v>
      </c>
      <c r="X18" s="42">
        <f>X17/X10/12</f>
        <v>1.9014416666666667</v>
      </c>
      <c r="Y18" s="42">
        <f>Y17/Y10/12</f>
        <v>1.9014416666666667</v>
      </c>
    </row>
    <row r="19" spans="1:25" ht="13.5" customHeight="1" thickBot="1">
      <c r="A19" s="65"/>
      <c r="B19" s="16" t="s">
        <v>0</v>
      </c>
      <c r="C19" s="38" t="s">
        <v>18</v>
      </c>
      <c r="D19" s="38" t="s">
        <v>18</v>
      </c>
      <c r="E19" s="38" t="s">
        <v>18</v>
      </c>
      <c r="F19" s="38" t="s">
        <v>18</v>
      </c>
      <c r="G19" s="38" t="s">
        <v>18</v>
      </c>
      <c r="H19" s="38" t="s">
        <v>18</v>
      </c>
      <c r="I19" s="38" t="s">
        <v>18</v>
      </c>
      <c r="J19" s="38" t="s">
        <v>18</v>
      </c>
      <c r="K19" s="38" t="s">
        <v>18</v>
      </c>
      <c r="L19" s="38" t="s">
        <v>18</v>
      </c>
      <c r="M19" s="38" t="s">
        <v>18</v>
      </c>
      <c r="N19" s="38" t="s">
        <v>18</v>
      </c>
      <c r="O19" s="38" t="s">
        <v>18</v>
      </c>
      <c r="P19" s="38" t="s">
        <v>18</v>
      </c>
      <c r="Q19" s="38" t="s">
        <v>18</v>
      </c>
      <c r="R19" s="38" t="s">
        <v>18</v>
      </c>
      <c r="S19" s="38" t="s">
        <v>18</v>
      </c>
      <c r="T19" s="38" t="s">
        <v>18</v>
      </c>
      <c r="U19" s="38" t="s">
        <v>18</v>
      </c>
      <c r="V19" s="38" t="s">
        <v>18</v>
      </c>
      <c r="W19" s="38" t="s">
        <v>18</v>
      </c>
      <c r="X19" s="38" t="s">
        <v>18</v>
      </c>
      <c r="Y19" s="38" t="s">
        <v>18</v>
      </c>
    </row>
    <row r="20" spans="1:25" ht="15" customHeight="1" thickTop="1">
      <c r="A20" s="63" t="s">
        <v>21</v>
      </c>
      <c r="B20" s="17" t="s">
        <v>15</v>
      </c>
      <c r="C20" s="43">
        <v>401.9</v>
      </c>
      <c r="D20" s="43">
        <v>483</v>
      </c>
      <c r="E20" s="43">
        <v>528.9</v>
      </c>
      <c r="F20" s="43">
        <v>470</v>
      </c>
      <c r="G20" s="43">
        <v>281</v>
      </c>
      <c r="H20" s="43">
        <v>443</v>
      </c>
      <c r="I20" s="43">
        <v>360.4</v>
      </c>
      <c r="J20" s="43">
        <v>270</v>
      </c>
      <c r="K20" s="43">
        <v>332</v>
      </c>
      <c r="L20" s="43">
        <v>274</v>
      </c>
      <c r="M20" s="43">
        <v>433</v>
      </c>
      <c r="N20" s="43">
        <v>338</v>
      </c>
      <c r="O20" s="43">
        <v>309.6</v>
      </c>
      <c r="P20" s="43">
        <v>174.2</v>
      </c>
      <c r="Q20" s="43">
        <v>184.2</v>
      </c>
      <c r="R20" s="43">
        <v>464</v>
      </c>
      <c r="S20" s="43">
        <v>168.8</v>
      </c>
      <c r="T20" s="43">
        <v>172</v>
      </c>
      <c r="U20" s="43">
        <v>364.6</v>
      </c>
      <c r="V20" s="43">
        <v>448.6</v>
      </c>
      <c r="W20" s="43">
        <v>405.3</v>
      </c>
      <c r="X20" s="43">
        <v>308</v>
      </c>
      <c r="Y20" s="43">
        <v>513</v>
      </c>
    </row>
    <row r="21" spans="1:25" ht="12.75">
      <c r="A21" s="64"/>
      <c r="B21" s="13" t="s">
        <v>4</v>
      </c>
      <c r="C21" s="43">
        <f>C20*0.1</f>
        <v>40.19</v>
      </c>
      <c r="D21" s="43">
        <f>D20*0.1</f>
        <v>48.300000000000004</v>
      </c>
      <c r="E21" s="43">
        <f>E20*0.08</f>
        <v>42.312</v>
      </c>
      <c r="F21" s="43">
        <f>F20*0.1</f>
        <v>47</v>
      </c>
      <c r="G21" s="43">
        <f>G20*0.1</f>
        <v>28.1</v>
      </c>
      <c r="H21" s="43">
        <f>H20*0.1</f>
        <v>44.300000000000004</v>
      </c>
      <c r="I21" s="43">
        <f aca="true" t="shared" si="12" ref="I21:N21">I20*0.1</f>
        <v>36.04</v>
      </c>
      <c r="J21" s="43">
        <f t="shared" si="12"/>
        <v>27</v>
      </c>
      <c r="K21" s="43">
        <f t="shared" si="12"/>
        <v>33.2</v>
      </c>
      <c r="L21" s="43">
        <f>L20*0.1</f>
        <v>27.400000000000002</v>
      </c>
      <c r="M21" s="43">
        <f>M20*0.1</f>
        <v>43.300000000000004</v>
      </c>
      <c r="N21" s="43">
        <f t="shared" si="12"/>
        <v>33.800000000000004</v>
      </c>
      <c r="O21" s="43">
        <f>O20*0.05</f>
        <v>15.480000000000002</v>
      </c>
      <c r="P21" s="43">
        <f>P20*0.05</f>
        <v>8.709999999999999</v>
      </c>
      <c r="Q21" s="43">
        <f>Q20*0.05</f>
        <v>9.209999999999999</v>
      </c>
      <c r="R21" s="43">
        <f>R20*0.04</f>
        <v>18.56</v>
      </c>
      <c r="S21" s="43">
        <f>S20*0.05</f>
        <v>8.440000000000001</v>
      </c>
      <c r="T21" s="43">
        <f>T20*0.05</f>
        <v>8.6</v>
      </c>
      <c r="U21" s="43">
        <f>U20*0.11</f>
        <v>40.106</v>
      </c>
      <c r="V21" s="43">
        <f>V20*0.1</f>
        <v>44.86000000000001</v>
      </c>
      <c r="W21" s="43">
        <f>W20*0.1</f>
        <v>40.53</v>
      </c>
      <c r="X21" s="43">
        <f>X20*0.1</f>
        <v>30.8</v>
      </c>
      <c r="Y21" s="43">
        <f>Y20*0.08</f>
        <v>41.04</v>
      </c>
    </row>
    <row r="22" spans="1:25" ht="13.5" customHeight="1">
      <c r="A22" s="64"/>
      <c r="B22" s="14" t="s">
        <v>17</v>
      </c>
      <c r="C22" s="44">
        <f aca="true" t="shared" si="13" ref="C22:H22">445.14*C21</f>
        <v>17890.1766</v>
      </c>
      <c r="D22" s="44">
        <f t="shared" si="13"/>
        <v>21500.262000000002</v>
      </c>
      <c r="E22" s="44">
        <f t="shared" si="13"/>
        <v>18834.76368</v>
      </c>
      <c r="F22" s="42">
        <f t="shared" si="13"/>
        <v>20921.579999999998</v>
      </c>
      <c r="G22" s="42">
        <f t="shared" si="13"/>
        <v>12508.434000000001</v>
      </c>
      <c r="H22" s="44">
        <f t="shared" si="13"/>
        <v>19719.702</v>
      </c>
      <c r="I22" s="44">
        <f aca="true" t="shared" si="14" ref="I22:W22">445.14*I21</f>
        <v>16042.845599999999</v>
      </c>
      <c r="J22" s="42">
        <f t="shared" si="14"/>
        <v>12018.779999999999</v>
      </c>
      <c r="K22" s="42">
        <f t="shared" si="14"/>
        <v>14778.648000000001</v>
      </c>
      <c r="L22" s="44">
        <f t="shared" si="14"/>
        <v>12196.836000000001</v>
      </c>
      <c r="M22" s="44">
        <f t="shared" si="14"/>
        <v>19274.562</v>
      </c>
      <c r="N22" s="42">
        <f t="shared" si="14"/>
        <v>15045.732000000002</v>
      </c>
      <c r="O22" s="44">
        <f t="shared" si="14"/>
        <v>6890.767200000001</v>
      </c>
      <c r="P22" s="44">
        <f t="shared" si="14"/>
        <v>3877.1693999999993</v>
      </c>
      <c r="Q22" s="42">
        <f t="shared" si="14"/>
        <v>4099.7393999999995</v>
      </c>
      <c r="R22" s="42">
        <f t="shared" si="14"/>
        <v>8261.7984</v>
      </c>
      <c r="S22" s="44">
        <f t="shared" si="14"/>
        <v>3756.9816000000005</v>
      </c>
      <c r="T22" s="42">
        <f t="shared" si="14"/>
        <v>3828.2039999999997</v>
      </c>
      <c r="U22" s="44">
        <f t="shared" si="14"/>
        <v>17852.78484</v>
      </c>
      <c r="V22" s="42">
        <f t="shared" si="14"/>
        <v>19968.980400000004</v>
      </c>
      <c r="W22" s="42">
        <f t="shared" si="14"/>
        <v>18041.5242</v>
      </c>
      <c r="X22" s="42">
        <f>445.14*X21</f>
        <v>13710.312</v>
      </c>
      <c r="Y22" s="42">
        <f>445.14*Y21</f>
        <v>18268.545599999998</v>
      </c>
    </row>
    <row r="23" spans="1:25" ht="16.5" customHeight="1">
      <c r="A23" s="64"/>
      <c r="B23" s="14" t="s">
        <v>2</v>
      </c>
      <c r="C23" s="41">
        <f aca="true" t="shared" si="15" ref="C23:W23">C22/C10/12</f>
        <v>3.1965009648370497</v>
      </c>
      <c r="D23" s="41">
        <f t="shared" si="15"/>
        <v>2.992631534992484</v>
      </c>
      <c r="E23" s="41">
        <f t="shared" si="15"/>
        <v>3.300869905362776</v>
      </c>
      <c r="F23" s="42">
        <f t="shared" si="15"/>
        <v>2.969621870209504</v>
      </c>
      <c r="G23" s="42">
        <f t="shared" si="15"/>
        <v>3.0621900705052885</v>
      </c>
      <c r="H23" s="41">
        <f t="shared" si="15"/>
        <v>2.9386775751072958</v>
      </c>
      <c r="I23" s="41">
        <f t="shared" si="15"/>
        <v>3.2083124550036</v>
      </c>
      <c r="J23" s="42">
        <f t="shared" si="15"/>
        <v>3.0666411512553577</v>
      </c>
      <c r="K23" s="42">
        <f t="shared" si="15"/>
        <v>3.0689110391228507</v>
      </c>
      <c r="L23" s="41">
        <f t="shared" si="15"/>
        <v>3.137046296296296</v>
      </c>
      <c r="M23" s="41">
        <f t="shared" si="15"/>
        <v>3.095420119483523</v>
      </c>
      <c r="N23" s="42">
        <f t="shared" si="15"/>
        <v>2.9487558795860775</v>
      </c>
      <c r="O23" s="41">
        <f t="shared" si="15"/>
        <v>3.6069761306532673</v>
      </c>
      <c r="P23" s="41">
        <f t="shared" si="15"/>
        <v>3.6181125419932805</v>
      </c>
      <c r="Q23" s="42">
        <f t="shared" si="15"/>
        <v>3.6617893890675237</v>
      </c>
      <c r="R23" s="42">
        <f t="shared" si="15"/>
        <v>3.0143747810858144</v>
      </c>
      <c r="S23" s="41">
        <f t="shared" si="15"/>
        <v>3.115241791044777</v>
      </c>
      <c r="T23" s="42">
        <f t="shared" si="15"/>
        <v>3.109327485380117</v>
      </c>
      <c r="U23" s="41">
        <f t="shared" si="15"/>
        <v>3.0719225067107168</v>
      </c>
      <c r="V23" s="42">
        <f t="shared" si="15"/>
        <v>2.865647838815223</v>
      </c>
      <c r="W23" s="42">
        <f t="shared" si="15"/>
        <v>2.9496965862271924</v>
      </c>
      <c r="X23" s="42">
        <f>X22/X10/12</f>
        <v>2.972232049947971</v>
      </c>
      <c r="Y23" s="42">
        <f>Y22/Y10/12</f>
        <v>3.4164694793536796</v>
      </c>
    </row>
    <row r="24" spans="1:25" ht="17.25" customHeight="1" thickBot="1">
      <c r="A24" s="65"/>
      <c r="B24" s="16" t="s">
        <v>0</v>
      </c>
      <c r="C24" s="38" t="s">
        <v>18</v>
      </c>
      <c r="D24" s="38" t="s">
        <v>18</v>
      </c>
      <c r="E24" s="38" t="s">
        <v>18</v>
      </c>
      <c r="F24" s="38" t="s">
        <v>18</v>
      </c>
      <c r="G24" s="38" t="s">
        <v>18</v>
      </c>
      <c r="H24" s="38" t="s">
        <v>18</v>
      </c>
      <c r="I24" s="38" t="s">
        <v>18</v>
      </c>
      <c r="J24" s="38" t="s">
        <v>18</v>
      </c>
      <c r="K24" s="38" t="s">
        <v>18</v>
      </c>
      <c r="L24" s="38" t="s">
        <v>18</v>
      </c>
      <c r="M24" s="38" t="s">
        <v>18</v>
      </c>
      <c r="N24" s="38" t="s">
        <v>18</v>
      </c>
      <c r="O24" s="38" t="s">
        <v>18</v>
      </c>
      <c r="P24" s="38" t="s">
        <v>18</v>
      </c>
      <c r="Q24" s="38" t="s">
        <v>18</v>
      </c>
      <c r="R24" s="38" t="s">
        <v>18</v>
      </c>
      <c r="S24" s="38" t="s">
        <v>18</v>
      </c>
      <c r="T24" s="38" t="s">
        <v>18</v>
      </c>
      <c r="U24" s="38" t="s">
        <v>18</v>
      </c>
      <c r="V24" s="38" t="s">
        <v>18</v>
      </c>
      <c r="W24" s="38" t="s">
        <v>18</v>
      </c>
      <c r="X24" s="38" t="s">
        <v>18</v>
      </c>
      <c r="Y24" s="38" t="s">
        <v>18</v>
      </c>
    </row>
    <row r="25" spans="1:25" ht="13.5" thickTop="1">
      <c r="A25" s="60" t="s">
        <v>22</v>
      </c>
      <c r="B25" s="15" t="s">
        <v>4</v>
      </c>
      <c r="C25" s="45">
        <f>C11*0.25%</f>
        <v>1.166</v>
      </c>
      <c r="D25" s="45">
        <f>D11*0.25%</f>
        <v>1.4967500000000002</v>
      </c>
      <c r="E25" s="45">
        <f>E11*0.25%</f>
        <v>1.18875</v>
      </c>
      <c r="F25" s="46">
        <f>F11*0.25%</f>
        <v>1.46775</v>
      </c>
      <c r="G25" s="46">
        <f>G11*0.25%</f>
        <v>0.851</v>
      </c>
      <c r="H25" s="45">
        <f>H11*0.1%</f>
        <v>0.5592</v>
      </c>
      <c r="I25" s="45">
        <f>I11*0.25%</f>
        <v>1.04175</v>
      </c>
      <c r="J25" s="46">
        <f>J11*0.25%</f>
        <v>0.8165000000000001</v>
      </c>
      <c r="K25" s="46">
        <f>K11*0.25%</f>
        <v>1.00325</v>
      </c>
      <c r="L25" s="45">
        <f>L11*0.1%</f>
        <v>0.324</v>
      </c>
      <c r="M25" s="45">
        <f>M11*0.25%</f>
        <v>1.29725</v>
      </c>
      <c r="N25" s="46">
        <f>N11*0.25%</f>
        <v>1.063</v>
      </c>
      <c r="O25" s="45">
        <f>O11*0.1%</f>
        <v>0.15919999999999998</v>
      </c>
      <c r="P25" s="45">
        <f>P11*0.25%</f>
        <v>0.22325</v>
      </c>
      <c r="Q25" s="46">
        <f>Q11*0.25%</f>
        <v>0.23324999999999999</v>
      </c>
      <c r="R25" s="46">
        <f>R11*0.25%</f>
        <v>0.5710000000000001</v>
      </c>
      <c r="S25" s="45">
        <f>S11*0.1%</f>
        <v>0.1005</v>
      </c>
      <c r="T25" s="46">
        <f aca="true" t="shared" si="16" ref="T25:Y25">T11*0.25%</f>
        <v>0.2565</v>
      </c>
      <c r="U25" s="45">
        <f t="shared" si="16"/>
        <v>1.21075</v>
      </c>
      <c r="V25" s="46">
        <f t="shared" si="16"/>
        <v>1.45175</v>
      </c>
      <c r="W25" s="46">
        <f t="shared" si="16"/>
        <v>1.27425</v>
      </c>
      <c r="X25" s="46">
        <f t="shared" si="16"/>
        <v>0.961</v>
      </c>
      <c r="Y25" s="46">
        <f t="shared" si="16"/>
        <v>1.114</v>
      </c>
    </row>
    <row r="26" spans="1:25" ht="16.5" customHeight="1">
      <c r="A26" s="61"/>
      <c r="B26" s="12" t="s">
        <v>17</v>
      </c>
      <c r="C26" s="47">
        <f aca="true" t="shared" si="17" ref="C26:H26">71.18*C25</f>
        <v>82.99588</v>
      </c>
      <c r="D26" s="47">
        <f t="shared" si="17"/>
        <v>106.53866500000002</v>
      </c>
      <c r="E26" s="47">
        <f t="shared" si="17"/>
        <v>84.61522500000001</v>
      </c>
      <c r="F26" s="48">
        <f t="shared" si="17"/>
        <v>104.47444500000002</v>
      </c>
      <c r="G26" s="48">
        <f t="shared" si="17"/>
        <v>60.574180000000005</v>
      </c>
      <c r="H26" s="47">
        <f t="shared" si="17"/>
        <v>39.803856</v>
      </c>
      <c r="I26" s="47">
        <f aca="true" t="shared" si="18" ref="I26:W26">71.18*I25</f>
        <v>74.151765</v>
      </c>
      <c r="J26" s="48">
        <f t="shared" si="18"/>
        <v>58.118470000000016</v>
      </c>
      <c r="K26" s="48">
        <f t="shared" si="18"/>
        <v>71.41133500000001</v>
      </c>
      <c r="L26" s="47">
        <f t="shared" si="18"/>
        <v>23.062320000000003</v>
      </c>
      <c r="M26" s="47">
        <f t="shared" si="18"/>
        <v>92.338255</v>
      </c>
      <c r="N26" s="48">
        <f t="shared" si="18"/>
        <v>75.66434000000001</v>
      </c>
      <c r="O26" s="47">
        <f t="shared" si="18"/>
        <v>11.331856</v>
      </c>
      <c r="P26" s="47">
        <f t="shared" si="18"/>
        <v>15.890935000000002</v>
      </c>
      <c r="Q26" s="48">
        <f t="shared" si="18"/>
        <v>16.602735</v>
      </c>
      <c r="R26" s="48">
        <f t="shared" si="18"/>
        <v>40.64378000000001</v>
      </c>
      <c r="S26" s="47">
        <f t="shared" si="18"/>
        <v>7.153590000000001</v>
      </c>
      <c r="T26" s="48">
        <f t="shared" si="18"/>
        <v>18.25767</v>
      </c>
      <c r="U26" s="47">
        <f t="shared" si="18"/>
        <v>86.18118500000001</v>
      </c>
      <c r="V26" s="48">
        <f t="shared" si="18"/>
        <v>103.33556500000002</v>
      </c>
      <c r="W26" s="48">
        <f t="shared" si="18"/>
        <v>90.70111500000002</v>
      </c>
      <c r="X26" s="48">
        <f>71.18*X25</f>
        <v>68.40398</v>
      </c>
      <c r="Y26" s="48">
        <f>71.18*Y25</f>
        <v>79.29452000000002</v>
      </c>
    </row>
    <row r="27" spans="1:25" ht="17.25" customHeight="1">
      <c r="A27" s="61"/>
      <c r="B27" s="12" t="s">
        <v>2</v>
      </c>
      <c r="C27" s="47">
        <f aca="true" t="shared" si="19" ref="C27:W27">C26/C10/12</f>
        <v>0.014829166666666666</v>
      </c>
      <c r="D27" s="47">
        <f t="shared" si="19"/>
        <v>0.01482916666666667</v>
      </c>
      <c r="E27" s="47">
        <f t="shared" si="19"/>
        <v>0.01482916666666667</v>
      </c>
      <c r="F27" s="48">
        <f t="shared" si="19"/>
        <v>0.01482916666666667</v>
      </c>
      <c r="G27" s="48">
        <f t="shared" si="19"/>
        <v>0.01482916666666667</v>
      </c>
      <c r="H27" s="47">
        <f t="shared" si="19"/>
        <v>0.005931666666666666</v>
      </c>
      <c r="I27" s="47">
        <f t="shared" si="19"/>
        <v>0.014829166666666666</v>
      </c>
      <c r="J27" s="48">
        <f t="shared" si="19"/>
        <v>0.01482916666666667</v>
      </c>
      <c r="K27" s="48">
        <f t="shared" si="19"/>
        <v>0.01482916666666667</v>
      </c>
      <c r="L27" s="47">
        <f t="shared" si="19"/>
        <v>0.0059316666666666676</v>
      </c>
      <c r="M27" s="47">
        <f t="shared" si="19"/>
        <v>0.01482916666666667</v>
      </c>
      <c r="N27" s="48">
        <f t="shared" si="19"/>
        <v>0.01482916666666667</v>
      </c>
      <c r="O27" s="47">
        <f t="shared" si="19"/>
        <v>0.0059316666666666676</v>
      </c>
      <c r="P27" s="47">
        <f t="shared" si="19"/>
        <v>0.01482916666666667</v>
      </c>
      <c r="Q27" s="48">
        <f t="shared" si="19"/>
        <v>0.014829166666666666</v>
      </c>
      <c r="R27" s="48">
        <f t="shared" si="19"/>
        <v>0.01482916666666667</v>
      </c>
      <c r="S27" s="47">
        <f t="shared" si="19"/>
        <v>0.0059316666666666676</v>
      </c>
      <c r="T27" s="48">
        <f t="shared" si="19"/>
        <v>0.01482916666666667</v>
      </c>
      <c r="U27" s="47">
        <f t="shared" si="19"/>
        <v>0.01482916666666667</v>
      </c>
      <c r="V27" s="48">
        <f t="shared" si="19"/>
        <v>0.01482916666666667</v>
      </c>
      <c r="W27" s="48">
        <f t="shared" si="19"/>
        <v>0.01482916666666667</v>
      </c>
      <c r="X27" s="48">
        <f>X26/X10/12</f>
        <v>0.01482916666666667</v>
      </c>
      <c r="Y27" s="48">
        <f>Y26/Y10/12</f>
        <v>0.01482916666666667</v>
      </c>
    </row>
    <row r="28" spans="1:25" ht="18" customHeight="1" thickBot="1">
      <c r="A28" s="62"/>
      <c r="B28" s="16" t="s">
        <v>0</v>
      </c>
      <c r="C28" s="38" t="s">
        <v>18</v>
      </c>
      <c r="D28" s="38" t="s">
        <v>18</v>
      </c>
      <c r="E28" s="38" t="s">
        <v>18</v>
      </c>
      <c r="F28" s="38" t="s">
        <v>18</v>
      </c>
      <c r="G28" s="38" t="s">
        <v>18</v>
      </c>
      <c r="H28" s="38" t="s">
        <v>18</v>
      </c>
      <c r="I28" s="38" t="s">
        <v>18</v>
      </c>
      <c r="J28" s="38" t="s">
        <v>18</v>
      </c>
      <c r="K28" s="38" t="s">
        <v>18</v>
      </c>
      <c r="L28" s="38" t="s">
        <v>18</v>
      </c>
      <c r="M28" s="38" t="s">
        <v>18</v>
      </c>
      <c r="N28" s="38" t="s">
        <v>18</v>
      </c>
      <c r="O28" s="38" t="s">
        <v>18</v>
      </c>
      <c r="P28" s="38" t="s">
        <v>18</v>
      </c>
      <c r="Q28" s="38" t="s">
        <v>18</v>
      </c>
      <c r="R28" s="38" t="s">
        <v>18</v>
      </c>
      <c r="S28" s="38" t="s">
        <v>18</v>
      </c>
      <c r="T28" s="38" t="s">
        <v>18</v>
      </c>
      <c r="U28" s="38" t="s">
        <v>18</v>
      </c>
      <c r="V28" s="38" t="s">
        <v>18</v>
      </c>
      <c r="W28" s="38" t="s">
        <v>18</v>
      </c>
      <c r="X28" s="38" t="s">
        <v>18</v>
      </c>
      <c r="Y28" s="38" t="s">
        <v>18</v>
      </c>
    </row>
    <row r="29" spans="1:25" ht="13.5" thickTop="1">
      <c r="A29" s="60" t="s">
        <v>23</v>
      </c>
      <c r="B29" s="15" t="s">
        <v>5</v>
      </c>
      <c r="C29" s="45">
        <f>C11*0.7%</f>
        <v>3.2647999999999997</v>
      </c>
      <c r="D29" s="45">
        <f>D11*0.7%</f>
        <v>4.1909</v>
      </c>
      <c r="E29" s="45">
        <f>E11*0.48%</f>
        <v>2.2824</v>
      </c>
      <c r="F29" s="46">
        <f>F10*0.48%</f>
        <v>2.8180799999999997</v>
      </c>
      <c r="G29" s="46">
        <f>G10*0.48%</f>
        <v>1.6339199999999998</v>
      </c>
      <c r="H29" s="45">
        <f>H11*0.1%</f>
        <v>0.5592</v>
      </c>
      <c r="I29" s="45">
        <f>I11*0.48%</f>
        <v>2.0001599999999997</v>
      </c>
      <c r="J29" s="46">
        <f>J10*0.48%</f>
        <v>1.56768</v>
      </c>
      <c r="K29" s="46">
        <f>K10*0.48%</f>
        <v>1.92624</v>
      </c>
      <c r="L29" s="45">
        <f>L11*0.1%</f>
        <v>0.324</v>
      </c>
      <c r="M29" s="45">
        <f>M11*0.48%</f>
        <v>2.4907199999999996</v>
      </c>
      <c r="N29" s="46">
        <f>N10*0.48%</f>
        <v>2.0409599999999997</v>
      </c>
      <c r="O29" s="45">
        <f>O11*0.1%</f>
        <v>0.15919999999999998</v>
      </c>
      <c r="P29" s="45">
        <f>P11*0.48%</f>
        <v>0.42863999999999997</v>
      </c>
      <c r="Q29" s="46">
        <f>Q10*0.48%</f>
        <v>0.44783999999999996</v>
      </c>
      <c r="R29" s="46">
        <f>R10*0.48%</f>
        <v>1.09632</v>
      </c>
      <c r="S29" s="45">
        <f>S11*0.1%</f>
        <v>0.1005</v>
      </c>
      <c r="T29" s="46">
        <f>T10*0.48%</f>
        <v>0.4924799999999999</v>
      </c>
      <c r="U29" s="45">
        <f>U11*0.48%</f>
        <v>2.32464</v>
      </c>
      <c r="V29" s="46">
        <f>V10*0.48%</f>
        <v>2.78736</v>
      </c>
      <c r="W29" s="46">
        <f>W10*0.48%</f>
        <v>2.44656</v>
      </c>
      <c r="X29" s="46">
        <f>X10*0.48%</f>
        <v>1.8451199999999996</v>
      </c>
      <c r="Y29" s="46">
        <f>Y10*0.7%</f>
        <v>3.1191999999999998</v>
      </c>
    </row>
    <row r="30" spans="1:25" ht="15" customHeight="1">
      <c r="A30" s="61"/>
      <c r="B30" s="12" t="s">
        <v>17</v>
      </c>
      <c r="C30" s="47">
        <f aca="true" t="shared" si="20" ref="C30:H30">45.32*C29</f>
        <v>147.960736</v>
      </c>
      <c r="D30" s="47">
        <f t="shared" si="20"/>
        <v>189.931588</v>
      </c>
      <c r="E30" s="47">
        <f t="shared" si="20"/>
        <v>103.438368</v>
      </c>
      <c r="F30" s="48">
        <f t="shared" si="20"/>
        <v>127.71538559999999</v>
      </c>
      <c r="G30" s="48">
        <f t="shared" si="20"/>
        <v>74.0492544</v>
      </c>
      <c r="H30" s="47">
        <f t="shared" si="20"/>
        <v>25.342944000000003</v>
      </c>
      <c r="I30" s="47">
        <f aca="true" t="shared" si="21" ref="I30:W30">45.32*I29</f>
        <v>90.64725119999999</v>
      </c>
      <c r="J30" s="48">
        <f t="shared" si="21"/>
        <v>71.0472576</v>
      </c>
      <c r="K30" s="48">
        <f t="shared" si="21"/>
        <v>87.2971968</v>
      </c>
      <c r="L30" s="47">
        <f t="shared" si="21"/>
        <v>14.68368</v>
      </c>
      <c r="M30" s="47">
        <f t="shared" si="21"/>
        <v>112.87943039999999</v>
      </c>
      <c r="N30" s="48">
        <f t="shared" si="21"/>
        <v>92.49630719999999</v>
      </c>
      <c r="O30" s="47">
        <f t="shared" si="21"/>
        <v>7.214943999999999</v>
      </c>
      <c r="P30" s="47">
        <f t="shared" si="21"/>
        <v>19.4259648</v>
      </c>
      <c r="Q30" s="48">
        <f t="shared" si="21"/>
        <v>20.2961088</v>
      </c>
      <c r="R30" s="48">
        <f t="shared" si="21"/>
        <v>49.6852224</v>
      </c>
      <c r="S30" s="47">
        <f t="shared" si="21"/>
        <v>4.55466</v>
      </c>
      <c r="T30" s="48">
        <f t="shared" si="21"/>
        <v>22.319193599999995</v>
      </c>
      <c r="U30" s="47">
        <f t="shared" si="21"/>
        <v>105.3526848</v>
      </c>
      <c r="V30" s="48">
        <f t="shared" si="21"/>
        <v>126.3231552</v>
      </c>
      <c r="W30" s="48">
        <f t="shared" si="21"/>
        <v>110.8780992</v>
      </c>
      <c r="X30" s="48">
        <f>45.32*X29</f>
        <v>83.62083839999998</v>
      </c>
      <c r="Y30" s="48">
        <f>45.32*Y29</f>
        <v>141.362144</v>
      </c>
    </row>
    <row r="31" spans="1:25" ht="17.25" customHeight="1">
      <c r="A31" s="61"/>
      <c r="B31" s="12" t="s">
        <v>2</v>
      </c>
      <c r="C31" s="47">
        <f aca="true" t="shared" si="22" ref="C31:W31">C30/C10/12</f>
        <v>0.026436666666666667</v>
      </c>
      <c r="D31" s="47">
        <f t="shared" si="22"/>
        <v>0.026436666666666664</v>
      </c>
      <c r="E31" s="47">
        <f t="shared" si="22"/>
        <v>0.018128000000000002</v>
      </c>
      <c r="F31" s="48">
        <f t="shared" si="22"/>
        <v>0.018128</v>
      </c>
      <c r="G31" s="48">
        <f t="shared" si="22"/>
        <v>0.018128000000000002</v>
      </c>
      <c r="H31" s="47">
        <f t="shared" si="22"/>
        <v>0.0037766666666666665</v>
      </c>
      <c r="I31" s="47">
        <f t="shared" si="22"/>
        <v>0.018128</v>
      </c>
      <c r="J31" s="48">
        <f t="shared" si="22"/>
        <v>0.018128</v>
      </c>
      <c r="K31" s="48">
        <f t="shared" si="22"/>
        <v>0.018128</v>
      </c>
      <c r="L31" s="47">
        <f t="shared" si="22"/>
        <v>0.0037766666666666665</v>
      </c>
      <c r="M31" s="47">
        <f t="shared" si="22"/>
        <v>0.018128</v>
      </c>
      <c r="N31" s="48">
        <f t="shared" si="22"/>
        <v>0.018128</v>
      </c>
      <c r="O31" s="47">
        <f t="shared" si="22"/>
        <v>0.0037766666666666665</v>
      </c>
      <c r="P31" s="47">
        <f t="shared" si="22"/>
        <v>0.018128000000000002</v>
      </c>
      <c r="Q31" s="48">
        <f t="shared" si="22"/>
        <v>0.018128000000000002</v>
      </c>
      <c r="R31" s="48">
        <f t="shared" si="22"/>
        <v>0.018128000000000002</v>
      </c>
      <c r="S31" s="47">
        <f t="shared" si="22"/>
        <v>0.0037766666666666665</v>
      </c>
      <c r="T31" s="48">
        <f t="shared" si="22"/>
        <v>0.018127999999999995</v>
      </c>
      <c r="U31" s="47">
        <f t="shared" si="22"/>
        <v>0.018128000000000002</v>
      </c>
      <c r="V31" s="48">
        <f t="shared" si="22"/>
        <v>0.018128</v>
      </c>
      <c r="W31" s="48">
        <f t="shared" si="22"/>
        <v>0.018128</v>
      </c>
      <c r="X31" s="48">
        <f>X30/X10/12</f>
        <v>0.018128</v>
      </c>
      <c r="Y31" s="48">
        <f>Y30/Y10/12</f>
        <v>0.026436666666666664</v>
      </c>
    </row>
    <row r="32" spans="1:25" ht="15.75" customHeight="1" thickBot="1">
      <c r="A32" s="62"/>
      <c r="B32" s="16" t="s">
        <v>0</v>
      </c>
      <c r="C32" s="38" t="s">
        <v>18</v>
      </c>
      <c r="D32" s="38" t="s">
        <v>18</v>
      </c>
      <c r="E32" s="38" t="s">
        <v>18</v>
      </c>
      <c r="F32" s="38" t="s">
        <v>18</v>
      </c>
      <c r="G32" s="38" t="s">
        <v>18</v>
      </c>
      <c r="H32" s="38" t="s">
        <v>18</v>
      </c>
      <c r="I32" s="38" t="s">
        <v>18</v>
      </c>
      <c r="J32" s="38" t="s">
        <v>18</v>
      </c>
      <c r="K32" s="38" t="s">
        <v>18</v>
      </c>
      <c r="L32" s="38" t="s">
        <v>18</v>
      </c>
      <c r="M32" s="38" t="s">
        <v>18</v>
      </c>
      <c r="N32" s="38" t="s">
        <v>18</v>
      </c>
      <c r="O32" s="38" t="s">
        <v>18</v>
      </c>
      <c r="P32" s="38" t="s">
        <v>18</v>
      </c>
      <c r="Q32" s="38" t="s">
        <v>18</v>
      </c>
      <c r="R32" s="38" t="s">
        <v>18</v>
      </c>
      <c r="S32" s="38" t="s">
        <v>18</v>
      </c>
      <c r="T32" s="38" t="s">
        <v>18</v>
      </c>
      <c r="U32" s="38" t="s">
        <v>18</v>
      </c>
      <c r="V32" s="38" t="s">
        <v>18</v>
      </c>
      <c r="W32" s="38" t="s">
        <v>18</v>
      </c>
      <c r="X32" s="38" t="s">
        <v>18</v>
      </c>
      <c r="Y32" s="38" t="s">
        <v>18</v>
      </c>
    </row>
    <row r="33" spans="1:25" ht="12.75" customHeight="1" thickTop="1">
      <c r="A33" s="63" t="s">
        <v>24</v>
      </c>
      <c r="B33" s="18" t="s">
        <v>19</v>
      </c>
      <c r="C33" s="49">
        <v>0</v>
      </c>
      <c r="D33" s="49">
        <v>0</v>
      </c>
      <c r="E33" s="49">
        <v>0</v>
      </c>
      <c r="F33" s="46">
        <v>0</v>
      </c>
      <c r="G33" s="46">
        <v>0</v>
      </c>
      <c r="H33" s="49">
        <v>0</v>
      </c>
      <c r="I33" s="49">
        <v>18</v>
      </c>
      <c r="J33" s="46">
        <v>10</v>
      </c>
      <c r="K33" s="46">
        <v>18</v>
      </c>
      <c r="L33" s="49">
        <v>10</v>
      </c>
      <c r="M33" s="49">
        <v>16</v>
      </c>
      <c r="N33" s="46">
        <v>18</v>
      </c>
      <c r="O33" s="49">
        <v>6</v>
      </c>
      <c r="P33" s="49">
        <v>2</v>
      </c>
      <c r="Q33" s="46">
        <v>2</v>
      </c>
      <c r="R33" s="46">
        <v>8</v>
      </c>
      <c r="S33" s="49">
        <v>6</v>
      </c>
      <c r="T33" s="46">
        <v>3</v>
      </c>
      <c r="U33" s="49">
        <v>0</v>
      </c>
      <c r="V33" s="46">
        <v>12</v>
      </c>
      <c r="W33" s="46">
        <v>0</v>
      </c>
      <c r="X33" s="46">
        <v>12</v>
      </c>
      <c r="Y33" s="46">
        <v>0</v>
      </c>
    </row>
    <row r="34" spans="1:25" ht="12.75" customHeight="1">
      <c r="A34" s="64"/>
      <c r="B34" s="11" t="s">
        <v>4</v>
      </c>
      <c r="C34" s="50">
        <v>0</v>
      </c>
      <c r="D34" s="50">
        <v>0</v>
      </c>
      <c r="E34" s="50">
        <f>E33*10%</f>
        <v>0</v>
      </c>
      <c r="F34" s="50">
        <f>F33*0.15</f>
        <v>0</v>
      </c>
      <c r="G34" s="50">
        <f>G33*0.15</f>
        <v>0</v>
      </c>
      <c r="H34" s="50">
        <f>H33*0.05</f>
        <v>0</v>
      </c>
      <c r="I34" s="50">
        <f>I33*10%</f>
        <v>1.8</v>
      </c>
      <c r="J34" s="50">
        <f>J33*0.15</f>
        <v>1.5</v>
      </c>
      <c r="K34" s="50">
        <f>K33*0.15</f>
        <v>2.6999999999999997</v>
      </c>
      <c r="L34" s="50">
        <f>L33*0.05</f>
        <v>0.5</v>
      </c>
      <c r="M34" s="50">
        <f>M33*10%</f>
        <v>1.6</v>
      </c>
      <c r="N34" s="50">
        <f>N33*0.15</f>
        <v>2.6999999999999997</v>
      </c>
      <c r="O34" s="50">
        <f>O33*0.05</f>
        <v>0.30000000000000004</v>
      </c>
      <c r="P34" s="50">
        <f>P33*10%</f>
        <v>0.2</v>
      </c>
      <c r="Q34" s="50">
        <f>Q33*0.1</f>
        <v>0.2</v>
      </c>
      <c r="R34" s="50">
        <f>R33*0.1</f>
        <v>0.8</v>
      </c>
      <c r="S34" s="50">
        <f>S33*0.05</f>
        <v>0.30000000000000004</v>
      </c>
      <c r="T34" s="48">
        <v>0</v>
      </c>
      <c r="U34" s="50">
        <f>U33*10%</f>
        <v>0</v>
      </c>
      <c r="V34" s="50">
        <f>V33*0.15</f>
        <v>1.7999999999999998</v>
      </c>
      <c r="W34" s="50">
        <f>W33*0.15</f>
        <v>0</v>
      </c>
      <c r="X34" s="50">
        <f>X33*0.15</f>
        <v>1.7999999999999998</v>
      </c>
      <c r="Y34" s="48">
        <v>0</v>
      </c>
    </row>
    <row r="35" spans="1:25" ht="18.75" customHeight="1">
      <c r="A35" s="64"/>
      <c r="B35" s="10" t="s">
        <v>1</v>
      </c>
      <c r="C35" s="51">
        <v>0</v>
      </c>
      <c r="D35" s="51">
        <v>0</v>
      </c>
      <c r="E35" s="51">
        <f aca="true" t="shared" si="23" ref="E35:S35">E34*1209.48</f>
        <v>0</v>
      </c>
      <c r="F35" s="51">
        <f t="shared" si="23"/>
        <v>0</v>
      </c>
      <c r="G35" s="51">
        <f t="shared" si="23"/>
        <v>0</v>
      </c>
      <c r="H35" s="51">
        <f t="shared" si="23"/>
        <v>0</v>
      </c>
      <c r="I35" s="51">
        <f t="shared" si="23"/>
        <v>2177.0640000000003</v>
      </c>
      <c r="J35" s="51">
        <f t="shared" si="23"/>
        <v>1814.22</v>
      </c>
      <c r="K35" s="51">
        <f t="shared" si="23"/>
        <v>3265.5959999999995</v>
      </c>
      <c r="L35" s="51">
        <f t="shared" si="23"/>
        <v>604.74</v>
      </c>
      <c r="M35" s="51">
        <f t="shared" si="23"/>
        <v>1935.1680000000001</v>
      </c>
      <c r="N35" s="51">
        <f t="shared" si="23"/>
        <v>3265.5959999999995</v>
      </c>
      <c r="O35" s="51">
        <f t="shared" si="23"/>
        <v>362.84400000000005</v>
      </c>
      <c r="P35" s="51">
        <f t="shared" si="23"/>
        <v>241.89600000000002</v>
      </c>
      <c r="Q35" s="51">
        <f t="shared" si="23"/>
        <v>241.89600000000002</v>
      </c>
      <c r="R35" s="51">
        <f t="shared" si="23"/>
        <v>967.5840000000001</v>
      </c>
      <c r="S35" s="51">
        <f t="shared" si="23"/>
        <v>362.84400000000005</v>
      </c>
      <c r="T35" s="48">
        <v>0</v>
      </c>
      <c r="U35" s="51">
        <f>U34*1209.48</f>
        <v>0</v>
      </c>
      <c r="V35" s="51">
        <f>V34*1209.48</f>
        <v>2177.064</v>
      </c>
      <c r="W35" s="51">
        <f>W34*1209.48</f>
        <v>0</v>
      </c>
      <c r="X35" s="51">
        <f>X34*1209.48</f>
        <v>2177.064</v>
      </c>
      <c r="Y35" s="48">
        <v>0</v>
      </c>
    </row>
    <row r="36" spans="1:25" ht="18" customHeight="1">
      <c r="A36" s="64"/>
      <c r="B36" s="10" t="s">
        <v>2</v>
      </c>
      <c r="C36" s="52">
        <v>0</v>
      </c>
      <c r="D36" s="52">
        <v>0</v>
      </c>
      <c r="E36" s="52">
        <f aca="true" t="shared" si="24" ref="E36:S36">E35/E10</f>
        <v>0</v>
      </c>
      <c r="F36" s="52">
        <f t="shared" si="24"/>
        <v>0</v>
      </c>
      <c r="G36" s="52">
        <f t="shared" si="24"/>
        <v>0</v>
      </c>
      <c r="H36" s="52">
        <f t="shared" si="24"/>
        <v>0</v>
      </c>
      <c r="I36" s="52">
        <f t="shared" si="24"/>
        <v>5.224535637149029</v>
      </c>
      <c r="J36" s="52">
        <f t="shared" si="24"/>
        <v>5.554868340477648</v>
      </c>
      <c r="K36" s="52">
        <f t="shared" si="24"/>
        <v>8.137542985297781</v>
      </c>
      <c r="L36" s="52">
        <f t="shared" si="24"/>
        <v>1.8664814814814814</v>
      </c>
      <c r="M36" s="52">
        <f t="shared" si="24"/>
        <v>3.729365966467528</v>
      </c>
      <c r="N36" s="52">
        <f t="shared" si="24"/>
        <v>7.6801411100658505</v>
      </c>
      <c r="O36" s="52">
        <f t="shared" si="24"/>
        <v>2.2791708542713573</v>
      </c>
      <c r="P36" s="52">
        <f t="shared" si="24"/>
        <v>2.7088017917133262</v>
      </c>
      <c r="Q36" s="52">
        <f t="shared" si="24"/>
        <v>2.592668810289389</v>
      </c>
      <c r="R36" s="52">
        <f t="shared" si="24"/>
        <v>4.236357267950964</v>
      </c>
      <c r="S36" s="52">
        <f t="shared" si="24"/>
        <v>3.610388059701493</v>
      </c>
      <c r="T36" s="48">
        <v>0</v>
      </c>
      <c r="U36" s="52">
        <f>U35/U10</f>
        <v>0</v>
      </c>
      <c r="V36" s="52">
        <f>V35/V10</f>
        <v>3.74903392457379</v>
      </c>
      <c r="W36" s="52">
        <f>W35/W10</f>
        <v>0</v>
      </c>
      <c r="X36" s="52">
        <f>X35/X10</f>
        <v>5.663537981269511</v>
      </c>
      <c r="Y36" s="48">
        <v>0</v>
      </c>
    </row>
    <row r="37" spans="1:25" ht="18" customHeight="1" thickBot="1">
      <c r="A37" s="65"/>
      <c r="B37" s="16" t="s">
        <v>0</v>
      </c>
      <c r="C37" s="38" t="s">
        <v>18</v>
      </c>
      <c r="D37" s="38" t="s">
        <v>18</v>
      </c>
      <c r="E37" s="38" t="s">
        <v>18</v>
      </c>
      <c r="F37" s="38" t="s">
        <v>18</v>
      </c>
      <c r="G37" s="38" t="s">
        <v>18</v>
      </c>
      <c r="H37" s="38" t="s">
        <v>18</v>
      </c>
      <c r="I37" s="38" t="s">
        <v>18</v>
      </c>
      <c r="J37" s="38" t="s">
        <v>18</v>
      </c>
      <c r="K37" s="38" t="s">
        <v>18</v>
      </c>
      <c r="L37" s="38" t="s">
        <v>18</v>
      </c>
      <c r="M37" s="38" t="s">
        <v>18</v>
      </c>
      <c r="N37" s="38" t="s">
        <v>18</v>
      </c>
      <c r="O37" s="38" t="s">
        <v>18</v>
      </c>
      <c r="P37" s="38" t="s">
        <v>18</v>
      </c>
      <c r="Q37" s="38" t="s">
        <v>18</v>
      </c>
      <c r="R37" s="38" t="s">
        <v>18</v>
      </c>
      <c r="S37" s="38" t="s">
        <v>18</v>
      </c>
      <c r="T37" s="38" t="s">
        <v>18</v>
      </c>
      <c r="U37" s="38" t="s">
        <v>18</v>
      </c>
      <c r="V37" s="38" t="s">
        <v>18</v>
      </c>
      <c r="W37" s="38" t="s">
        <v>18</v>
      </c>
      <c r="X37" s="38" t="s">
        <v>18</v>
      </c>
      <c r="Y37" s="38" t="s">
        <v>18</v>
      </c>
    </row>
    <row r="38" spans="1:26" s="1" customFormat="1" ht="19.5" customHeight="1" thickTop="1">
      <c r="A38" s="66" t="s">
        <v>16</v>
      </c>
      <c r="B38" s="66"/>
      <c r="C38" s="53">
        <f aca="true" t="shared" si="25" ref="C38:W38">C13+C17+C22+C26+C30+C35</f>
        <v>30878.040719999997</v>
      </c>
      <c r="D38" s="53">
        <f t="shared" si="25"/>
        <v>38172.290835</v>
      </c>
      <c r="E38" s="53">
        <f t="shared" si="25"/>
        <v>32028.626703</v>
      </c>
      <c r="F38" s="53">
        <f t="shared" si="25"/>
        <v>37212.0468366</v>
      </c>
      <c r="G38" s="53">
        <f t="shared" si="25"/>
        <v>21953.630578400003</v>
      </c>
      <c r="H38" s="53">
        <f t="shared" si="25"/>
        <v>35080.008912000005</v>
      </c>
      <c r="I38" s="53">
        <f t="shared" si="25"/>
        <v>29782.228678199994</v>
      </c>
      <c r="J38" s="53">
        <f t="shared" si="25"/>
        <v>22895.2832036</v>
      </c>
      <c r="K38" s="53">
        <f t="shared" si="25"/>
        <v>29179.253949800004</v>
      </c>
      <c r="L38" s="53">
        <f t="shared" si="25"/>
        <v>21701.324640000003</v>
      </c>
      <c r="M38" s="53">
        <f t="shared" si="25"/>
        <v>35607.8278394</v>
      </c>
      <c r="N38" s="53">
        <f t="shared" si="25"/>
        <v>30109.4995192</v>
      </c>
      <c r="O38" s="53">
        <f t="shared" si="25"/>
        <v>11626.574112000002</v>
      </c>
      <c r="P38" s="53">
        <f t="shared" si="25"/>
        <v>6596.9033978</v>
      </c>
      <c r="Q38" s="53">
        <f t="shared" si="25"/>
        <v>6930.4627818</v>
      </c>
      <c r="R38" s="53">
        <f t="shared" si="25"/>
        <v>15566.8762264</v>
      </c>
      <c r="S38" s="53">
        <f t="shared" si="25"/>
        <v>6880.395780000001</v>
      </c>
      <c r="T38" s="53">
        <f t="shared" si="25"/>
        <v>6675.0816996</v>
      </c>
      <c r="U38" s="53">
        <f t="shared" si="25"/>
        <v>31290.824507800004</v>
      </c>
      <c r="V38" s="53">
        <f t="shared" si="25"/>
        <v>38258.928222200004</v>
      </c>
      <c r="W38" s="53">
        <f t="shared" si="25"/>
        <v>32184.346456199997</v>
      </c>
      <c r="X38" s="53">
        <f>X13+X17+X22+X26+X30+X35</f>
        <v>26553.455802399996</v>
      </c>
      <c r="Y38" s="53">
        <f>Y13+Y17+Y22+Y26+Y30+Y35</f>
        <v>30677.191079999997</v>
      </c>
      <c r="Z38" s="54">
        <f>SUM(C38:Y38)</f>
        <v>577841.1024814</v>
      </c>
    </row>
    <row r="39" spans="3:26" s="1" customFormat="1" ht="12.75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22"/>
    </row>
    <row r="40" spans="3:26" s="1" customFormat="1" ht="12.75">
      <c r="C40" s="56">
        <f aca="true" t="shared" si="26" ref="C40:W40">C38/C10/12</f>
        <v>5.517088464837049</v>
      </c>
      <c r="D40" s="56">
        <f t="shared" si="26"/>
        <v>5.313219034992483</v>
      </c>
      <c r="E40" s="56">
        <f t="shared" si="26"/>
        <v>5.61314873869611</v>
      </c>
      <c r="F40" s="56">
        <f t="shared" si="26"/>
        <v>5.281900703542838</v>
      </c>
      <c r="G40" s="56">
        <f t="shared" si="26"/>
        <v>5.374468903838622</v>
      </c>
      <c r="H40" s="56">
        <f t="shared" si="26"/>
        <v>5.227707575107297</v>
      </c>
      <c r="I40" s="56">
        <f t="shared" si="26"/>
        <v>5.955969258099351</v>
      </c>
      <c r="J40" s="56">
        <f t="shared" si="26"/>
        <v>5.841825679628496</v>
      </c>
      <c r="K40" s="56">
        <f t="shared" si="26"/>
        <v>6.059318454564333</v>
      </c>
      <c r="L40" s="56">
        <f t="shared" si="26"/>
        <v>5.581616419753087</v>
      </c>
      <c r="M40" s="56">
        <f t="shared" si="26"/>
        <v>5.7184794500224845</v>
      </c>
      <c r="N40" s="56">
        <f t="shared" si="26"/>
        <v>5.901046472091565</v>
      </c>
      <c r="O40" s="56">
        <f t="shared" si="26"/>
        <v>6.085937035175881</v>
      </c>
      <c r="P40" s="56">
        <f t="shared" si="26"/>
        <v>6.156124857969392</v>
      </c>
      <c r="Q40" s="56">
        <f t="shared" si="26"/>
        <v>6.19012395659164</v>
      </c>
      <c r="R40" s="56">
        <f t="shared" si="26"/>
        <v>5.679683386748394</v>
      </c>
      <c r="S40" s="56">
        <f t="shared" si="26"/>
        <v>5.705137462686568</v>
      </c>
      <c r="T40" s="56">
        <f t="shared" si="26"/>
        <v>5.421606318713451</v>
      </c>
      <c r="U40" s="56">
        <f t="shared" si="26"/>
        <v>5.384201340044051</v>
      </c>
      <c r="V40" s="56">
        <f t="shared" si="26"/>
        <v>5.490346165863039</v>
      </c>
      <c r="W40" s="56">
        <f t="shared" si="26"/>
        <v>5.2619754195605255</v>
      </c>
      <c r="X40" s="56">
        <f>X38/X10/12</f>
        <v>5.756472381720429</v>
      </c>
      <c r="Y40" s="56">
        <f>Y38/Y10/12</f>
        <v>5.737056979353679</v>
      </c>
      <c r="Z40" s="22"/>
    </row>
  </sheetData>
  <sheetProtection/>
  <mergeCells count="15">
    <mergeCell ref="A33:A37"/>
    <mergeCell ref="A38:B38"/>
    <mergeCell ref="A29:A32"/>
    <mergeCell ref="A16:A19"/>
    <mergeCell ref="A5:B5"/>
    <mergeCell ref="A6:B6"/>
    <mergeCell ref="A7:A8"/>
    <mergeCell ref="B7:B8"/>
    <mergeCell ref="I7:M7"/>
    <mergeCell ref="O7:T7"/>
    <mergeCell ref="U7:Y7"/>
    <mergeCell ref="A12:A15"/>
    <mergeCell ref="A20:A24"/>
    <mergeCell ref="A25:A28"/>
    <mergeCell ref="D7:H7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2015-05-15T08:48:37Z</cp:lastPrinted>
  <dcterms:created xsi:type="dcterms:W3CDTF">2007-12-13T08:11:03Z</dcterms:created>
  <dcterms:modified xsi:type="dcterms:W3CDTF">2017-06-06T12:43:01Z</dcterms:modified>
  <cp:category/>
  <cp:version/>
  <cp:contentType/>
  <cp:contentStatus/>
</cp:coreProperties>
</file>